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ERA\CRE\ERA CRE SLIDES\Excel sheets\"/>
    </mc:Choice>
  </mc:AlternateContent>
  <xr:revisionPtr revIDLastSave="0" documentId="13_ncr:1_{2D4D0D94-40E0-49D2-83C6-73E7B7F8D366}" xr6:coauthVersionLast="47" xr6:coauthVersionMax="47" xr10:uidLastSave="{00000000-0000-0000-0000-000000000000}"/>
  <bookViews>
    <workbookView xWindow="11424" yWindow="0" windowWidth="11712" windowHeight="13056" activeTab="3" xr2:uid="{80280F85-0AC1-49C1-94C3-CE2AAB2472E0}"/>
  </bookViews>
  <sheets>
    <sheet name="Question 1" sheetId="1" r:id="rId1"/>
    <sheet name="Question 2" sheetId="2" r:id="rId2"/>
    <sheet name="Question 3" sheetId="3" r:id="rId3"/>
    <sheet name="Question 5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4" l="1" a="1"/>
  <c r="D4" i="4" s="1"/>
  <c r="C4" i="4" a="1"/>
  <c r="C4" i="4" s="1"/>
  <c r="C2" i="3" a="1"/>
  <c r="C2" i="3" s="1"/>
  <c r="D2" i="3" s="1" a="1"/>
  <c r="D2" i="3" s="1"/>
  <c r="B2" i="2"/>
  <c r="C3" i="2" s="1"/>
  <c r="D3" i="2" s="1"/>
  <c r="C6" i="2"/>
  <c r="D6" i="2" s="1"/>
  <c r="C7" i="2"/>
  <c r="D7" i="2" s="1"/>
  <c r="C5" i="2"/>
  <c r="D5" i="2" s="1"/>
  <c r="C4" i="2"/>
  <c r="D4" i="2" s="1"/>
  <c r="E2" i="1" a="1"/>
  <c r="E2" i="1" s="1"/>
  <c r="E7" i="1" s="1"/>
  <c r="E10" i="1" s="1"/>
  <c r="C6" i="1"/>
  <c r="D6" i="1" s="1"/>
  <c r="C4" i="1"/>
  <c r="D4" i="1" s="1"/>
  <c r="C5" i="1"/>
  <c r="D5" i="1" s="1"/>
  <c r="C3" i="1"/>
  <c r="D3" i="1" s="1"/>
  <c r="C2" i="1"/>
  <c r="D2" i="1" s="1"/>
  <c r="C10" i="4" l="1"/>
  <c r="C11" i="4"/>
  <c r="C8" i="3"/>
  <c r="C7" i="3"/>
  <c r="C2" i="2"/>
  <c r="D2" i="2" s="1"/>
  <c r="E8" i="1"/>
  <c r="E9" i="1" s="1"/>
  <c r="E2" i="2" a="1"/>
  <c r="E2" i="2" s="1"/>
  <c r="E9" i="2" l="1"/>
  <c r="E10" i="2" s="1"/>
  <c r="E8" i="2"/>
  <c r="E11" i="2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<sst xmlns="http://schemas.openxmlformats.org/spreadsheetml/2006/main" count="31" uniqueCount="20">
  <si>
    <t>t</t>
  </si>
  <si>
    <t>Ca</t>
  </si>
  <si>
    <t>-dCa/dt</t>
  </si>
  <si>
    <t>ln(-dCa/dt)</t>
  </si>
  <si>
    <t>ln(Ca)</t>
  </si>
  <si>
    <t>slope</t>
  </si>
  <si>
    <t>intercept</t>
  </si>
  <si>
    <t>k</t>
  </si>
  <si>
    <t>n</t>
  </si>
  <si>
    <t>t(s)</t>
  </si>
  <si>
    <t>P(mmHg)</t>
  </si>
  <si>
    <t>m</t>
  </si>
  <si>
    <t>c</t>
  </si>
  <si>
    <t>X</t>
  </si>
  <si>
    <t>-ln(1-X)</t>
  </si>
  <si>
    <t>For T=100 degrees celsius</t>
  </si>
  <si>
    <t>CA0 (gmol/L)</t>
  </si>
  <si>
    <t>t_1/2 (min)</t>
  </si>
  <si>
    <t>ln(CA0)</t>
  </si>
  <si>
    <t>ln(t_1/2)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</si>
</sst>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1E767-AD91-4E4E-AFD8-1694112E6F64}">
  <dimension ref="A1:E10"/>
  <sheetViews>
    <sheetView workbookViewId="0">
      <selection activeCell="C26" sqref="C26"/>
    </sheetView>
  </sheetViews>
  <sheetFormatPr defaultRowHeight="15" x14ac:dyDescent="0.25"/>
  <cols>
    <col min="5" max="5" width="11.08984375" bestFit="1" customWidth="1"/>
  </cols>
  <sheetData>
    <row r="1" spans="1:5" x14ac:dyDescent="0.25">
      <c r="A1" t="s">
        <v>0</v>
      </c>
      <c r="B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>
        <v>0</v>
      </c>
      <c r="B2">
        <v>1000</v>
      </c>
      <c r="C2">
        <f>-(-(3*B2)+(4*B3)-B4)/(2*100)</f>
        <v>6.665</v>
      </c>
      <c r="D2">
        <f>LN(C2)</f>
        <v>1.8968699536306719</v>
      </c>
      <c r="E2" cm="1">
        <f t="array" ref="E2:E6">LN(B2:B6)</f>
        <v>6.9077552789821368</v>
      </c>
    </row>
    <row r="3" spans="1:5" x14ac:dyDescent="0.25">
      <c r="A3">
        <v>100</v>
      </c>
      <c r="B3">
        <v>500</v>
      </c>
      <c r="C3">
        <f>-(B4-B2)/(A4-A2)</f>
        <v>3.335</v>
      </c>
      <c r="D3">
        <f t="shared" ref="D3:D6" si="0">LN(C3)</f>
        <v>1.2044726793675871</v>
      </c>
      <c r="E3">
        <v>6.2146080984221914</v>
      </c>
    </row>
    <row r="4" spans="1:5" x14ac:dyDescent="0.25">
      <c r="A4">
        <v>200</v>
      </c>
      <c r="B4">
        <v>333</v>
      </c>
      <c r="C4">
        <f t="shared" ref="C4:C5" si="1">-(B5-B3)/(A5-A3)</f>
        <v>1.25</v>
      </c>
      <c r="D4">
        <f t="shared" si="0"/>
        <v>0.22314355131420976</v>
      </c>
      <c r="E4">
        <v>5.8081424899804439</v>
      </c>
    </row>
    <row r="5" spans="1:5" x14ac:dyDescent="0.25">
      <c r="A5">
        <v>300</v>
      </c>
      <c r="B5">
        <v>250</v>
      </c>
      <c r="C5">
        <f t="shared" si="1"/>
        <v>0.66500000000000004</v>
      </c>
      <c r="D5">
        <f t="shared" si="0"/>
        <v>-0.40796823832628287</v>
      </c>
      <c r="E5">
        <v>5.521460917862246</v>
      </c>
    </row>
    <row r="6" spans="1:5" x14ac:dyDescent="0.25">
      <c r="A6">
        <v>400</v>
      </c>
      <c r="B6">
        <v>200</v>
      </c>
      <c r="C6">
        <f>-((B4-4*B5+3*B6)/(2*(A6-A5)))</f>
        <v>0.33500000000000002</v>
      </c>
      <c r="D6">
        <f t="shared" si="0"/>
        <v>-1.0936247471570706</v>
      </c>
      <c r="E6">
        <v>5.2983173665480363</v>
      </c>
    </row>
    <row r="7" spans="1:5" x14ac:dyDescent="0.25">
      <c r="D7" t="s">
        <v>5</v>
      </c>
      <c r="E7">
        <f>SLOPE(D2:D6,_xlfn.ANCHORARRAY(E2))</f>
        <v>1.8512627722059574</v>
      </c>
    </row>
    <row r="8" spans="1:5" x14ac:dyDescent="0.25">
      <c r="D8" t="s">
        <v>6</v>
      </c>
      <c r="E8">
        <f>INTERCEPT(D2:D6,_xlfn.ANCHORARRAY(E2))</f>
        <v>-10.650540062787593</v>
      </c>
    </row>
    <row r="9" spans="1:5" x14ac:dyDescent="0.25">
      <c r="D9" t="s">
        <v>7</v>
      </c>
      <c r="E9">
        <f>EXP(E8)</f>
        <v>2.3688045110934584E-5</v>
      </c>
    </row>
    <row r="10" spans="1:5" x14ac:dyDescent="0.25">
      <c r="D10" t="s">
        <v>8</v>
      </c>
      <c r="E10">
        <f>E7</f>
        <v>1.8512627722059574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4479C-4733-48AF-A3AF-E0954D9111FC}">
  <dimension ref="A1:E11"/>
  <sheetViews>
    <sheetView workbookViewId="0">
      <selection activeCell="C15" sqref="C15"/>
    </sheetView>
  </sheetViews>
  <sheetFormatPr defaultRowHeight="15" x14ac:dyDescent="0.25"/>
  <cols>
    <col min="5" max="5" width="11.08984375" bestFit="1" customWidth="1"/>
  </cols>
  <sheetData>
    <row r="1" spans="1:5" x14ac:dyDescent="0.25">
      <c r="A1" t="s">
        <v>0</v>
      </c>
      <c r="B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>
        <v>10</v>
      </c>
      <c r="B2" s="2">
        <f>2.45</f>
        <v>2.4500000000000002</v>
      </c>
      <c r="C2">
        <f>-(-(3*B2)+(4*B3)-B4)/(2*(A3-A2))</f>
        <v>8.100000000000003E-2</v>
      </c>
      <c r="D2">
        <f>LN(C2)</f>
        <v>-2.5133061243096981</v>
      </c>
      <c r="E2" cm="1">
        <f t="array" ref="E2:E7">LN(B2:B7)</f>
        <v>0.89608802455663572</v>
      </c>
    </row>
    <row r="3" spans="1:5" x14ac:dyDescent="0.25">
      <c r="A3">
        <v>20</v>
      </c>
      <c r="B3">
        <v>1.74</v>
      </c>
      <c r="C3">
        <f>-(B4-B2)/(A4-A2)</f>
        <v>6.1000000000000013E-2</v>
      </c>
      <c r="D3">
        <f t="shared" ref="D3:D7" si="0">LN(C3)</f>
        <v>-2.7968814148088255</v>
      </c>
      <c r="E3">
        <v>0.55388511322643763</v>
      </c>
    </row>
    <row r="4" spans="1:5" x14ac:dyDescent="0.25">
      <c r="A4">
        <v>30</v>
      </c>
      <c r="B4">
        <v>1.23</v>
      </c>
      <c r="C4">
        <f t="shared" ref="C4:C6" si="1">-(B5-B3)/(A5-A3)</f>
        <v>4.2999999999999997E-2</v>
      </c>
      <c r="D4">
        <f t="shared" si="0"/>
        <v>-3.1465551632885749</v>
      </c>
      <c r="E4">
        <v>0.20701416938432612</v>
      </c>
    </row>
    <row r="5" spans="1:5" x14ac:dyDescent="0.25">
      <c r="A5">
        <v>40</v>
      </c>
      <c r="B5">
        <v>0.88</v>
      </c>
      <c r="C5">
        <f t="shared" si="1"/>
        <v>3.0499999999999999E-2</v>
      </c>
      <c r="D5">
        <f t="shared" si="0"/>
        <v>-3.4900285953687713</v>
      </c>
      <c r="E5">
        <v>-0.12783337150988489</v>
      </c>
    </row>
    <row r="6" spans="1:5" x14ac:dyDescent="0.25">
      <c r="A6">
        <v>50</v>
      </c>
      <c r="B6">
        <v>0.62</v>
      </c>
      <c r="C6">
        <f t="shared" si="1"/>
        <v>2.1999999999999999E-2</v>
      </c>
      <c r="D6">
        <f t="shared" si="0"/>
        <v>-3.8167128256238212</v>
      </c>
      <c r="E6">
        <v>-0.4780358009429998</v>
      </c>
    </row>
    <row r="7" spans="1:5" x14ac:dyDescent="0.25">
      <c r="A7">
        <v>60</v>
      </c>
      <c r="B7">
        <v>0.44</v>
      </c>
      <c r="C7">
        <f>-((B5-4*B6+3*B7)/(2*(A7-A6)))</f>
        <v>1.4000000000000002E-2</v>
      </c>
      <c r="D7">
        <f t="shared" si="0"/>
        <v>-4.268697949366878</v>
      </c>
      <c r="E7">
        <v>-0.82098055206983023</v>
      </c>
    </row>
    <row r="8" spans="1:5" x14ac:dyDescent="0.25">
      <c r="D8" t="s">
        <v>5</v>
      </c>
      <c r="E8">
        <f>SLOPE(D2:D7,_xlfn.ANCHORARRAY(E2))</f>
        <v>1.0136767026855442</v>
      </c>
    </row>
    <row r="9" spans="1:5" x14ac:dyDescent="0.25">
      <c r="D9" t="s">
        <v>6</v>
      </c>
      <c r="E9">
        <f>INTERCEPT(D2:D7,_xlfn.ANCHORARRAY(E2))</f>
        <v>-3.3775778631176423</v>
      </c>
    </row>
    <row r="10" spans="1:5" x14ac:dyDescent="0.25">
      <c r="D10" t="s">
        <v>7</v>
      </c>
      <c r="E10">
        <f>EXP(E9)</f>
        <v>3.4130022285050125E-2</v>
      </c>
    </row>
    <row r="11" spans="1:5" x14ac:dyDescent="0.25">
      <c r="D11" t="s">
        <v>8</v>
      </c>
      <c r="E11">
        <f>E8</f>
        <v>1.0136767026855442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3B0E2-BBE9-421E-83B5-955F481F5387}">
  <dimension ref="A1:D8"/>
  <sheetViews>
    <sheetView workbookViewId="0">
      <selection activeCell="C9" sqref="C9"/>
    </sheetView>
  </sheetViews>
  <sheetFormatPr defaultRowHeight="15" x14ac:dyDescent="0.25"/>
  <sheetData>
    <row r="1" spans="1:4" x14ac:dyDescent="0.25">
      <c r="A1" t="s">
        <v>9</v>
      </c>
      <c r="B1" t="s">
        <v>10</v>
      </c>
      <c r="C1" t="s">
        <v>13</v>
      </c>
      <c r="D1" s="1" t="s">
        <v>14</v>
      </c>
    </row>
    <row r="2" spans="1:4" x14ac:dyDescent="0.25">
      <c r="A2">
        <v>0</v>
      </c>
      <c r="B2">
        <v>310.33</v>
      </c>
      <c r="C2" cm="1">
        <f t="array" ref="C2:C6">(B2:B6-310.33)/(2*310.33)</f>
        <v>0</v>
      </c>
      <c r="D2" cm="1">
        <f t="array" ref="D2:D6">-LN(1-_xlfn.ANCHORARRAY(C2))</f>
        <v>0</v>
      </c>
    </row>
    <row r="3" spans="1:4" x14ac:dyDescent="0.25">
      <c r="A3">
        <v>390</v>
      </c>
      <c r="B3">
        <v>408</v>
      </c>
      <c r="C3">
        <v>0.15736474075983634</v>
      </c>
      <c r="D3">
        <v>0.17122108454942198</v>
      </c>
    </row>
    <row r="4" spans="1:4" x14ac:dyDescent="0.25">
      <c r="A4">
        <v>777</v>
      </c>
      <c r="B4">
        <v>488</v>
      </c>
      <c r="C4">
        <v>0.28625978796764739</v>
      </c>
      <c r="D4">
        <v>0.33723623154573334</v>
      </c>
    </row>
    <row r="5" spans="1:4" x14ac:dyDescent="0.25">
      <c r="A5">
        <v>1195</v>
      </c>
      <c r="B5">
        <v>562</v>
      </c>
      <c r="C5">
        <v>0.4054877066348726</v>
      </c>
      <c r="D5">
        <v>0.52001388457035003</v>
      </c>
    </row>
    <row r="6" spans="1:4" x14ac:dyDescent="0.25">
      <c r="A6">
        <v>3155</v>
      </c>
      <c r="B6">
        <v>799</v>
      </c>
      <c r="C6">
        <v>0.78733928398801278</v>
      </c>
      <c r="D6">
        <v>1.5480572658317924</v>
      </c>
    </row>
    <row r="7" spans="1:4" x14ac:dyDescent="0.25">
      <c r="B7" t="s">
        <v>11</v>
      </c>
      <c r="C7">
        <f>SLOPE(_xlfn.ANCHORARRAY(D2),A2:A6)</f>
        <v>4.9441260894581419E-4</v>
      </c>
    </row>
    <row r="8" spans="1:4" x14ac:dyDescent="0.25">
      <c r="B8" t="s">
        <v>12</v>
      </c>
      <c r="C8">
        <f>INTERCEPT(_xlfn.ANCHORARRAY(D2),A2:A6)</f>
        <v>-3.0229179411351947E-2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5A8A2-E7BB-4503-8050-298904E48B25}">
  <dimension ref="A1:D11"/>
  <sheetViews>
    <sheetView tabSelected="1" workbookViewId="0">
      <selection activeCell="D20" sqref="D20"/>
    </sheetView>
  </sheetViews>
  <sheetFormatPr defaultRowHeight="15" x14ac:dyDescent="0.25"/>
  <cols>
    <col min="1" max="1" width="12" customWidth="1"/>
  </cols>
  <sheetData>
    <row r="1" spans="1:4" x14ac:dyDescent="0.25">
      <c r="A1" t="s">
        <v>15</v>
      </c>
    </row>
    <row r="3" spans="1:4" x14ac:dyDescent="0.25">
      <c r="A3" t="s">
        <v>16</v>
      </c>
      <c r="B3" t="s">
        <v>17</v>
      </c>
      <c r="C3" t="s">
        <v>18</v>
      </c>
      <c r="D3" t="s">
        <v>19</v>
      </c>
    </row>
    <row r="4" spans="1:4" x14ac:dyDescent="0.25">
      <c r="A4">
        <v>2.5000000000000001E-2</v>
      </c>
      <c r="B4">
        <v>4.0999999999999996</v>
      </c>
      <c r="C4" cm="1">
        <f t="array" ref="C4:C8">LN(A4:A8)</f>
        <v>-3.6888794541139363</v>
      </c>
      <c r="D4" cm="1">
        <f t="array" ref="D4:D8">LN(B4:B8)</f>
        <v>1.410986973710262</v>
      </c>
    </row>
    <row r="5" spans="1:4" x14ac:dyDescent="0.25">
      <c r="A5">
        <v>1.3299999999999999E-2</v>
      </c>
      <c r="B5">
        <v>7.7</v>
      </c>
      <c r="C5">
        <v>-4.319991243754429</v>
      </c>
      <c r="D5">
        <v>2.0412203288596382</v>
      </c>
    </row>
    <row r="6" spans="1:4" x14ac:dyDescent="0.25">
      <c r="A6">
        <v>0.01</v>
      </c>
      <c r="B6">
        <v>9.8000000000000007</v>
      </c>
      <c r="C6">
        <v>-4.6051701859880909</v>
      </c>
      <c r="D6">
        <v>2.2823823856765264</v>
      </c>
    </row>
    <row r="7" spans="1:4" x14ac:dyDescent="0.25">
      <c r="A7">
        <v>0.05</v>
      </c>
      <c r="B7">
        <v>1.96</v>
      </c>
      <c r="C7">
        <v>-2.9957322735539909</v>
      </c>
      <c r="D7">
        <v>0.67294447324242579</v>
      </c>
    </row>
    <row r="8" spans="1:4" x14ac:dyDescent="0.25">
      <c r="A8">
        <v>7.4999999999999997E-2</v>
      </c>
      <c r="B8">
        <v>1.3</v>
      </c>
      <c r="C8">
        <v>-2.5902671654458267</v>
      </c>
      <c r="D8">
        <v>0.26236426446749106</v>
      </c>
    </row>
    <row r="10" spans="1:4" x14ac:dyDescent="0.25">
      <c r="B10" t="s">
        <v>5</v>
      </c>
      <c r="C10">
        <f>SLOPE(_xlfn.ANCHORARRAY(D4),_xlfn.ANCHORARRAY(C4))</f>
        <v>-1.0128698438632593</v>
      </c>
    </row>
    <row r="11" spans="1:4" x14ac:dyDescent="0.25">
      <c r="B11" t="s">
        <v>6</v>
      </c>
      <c r="C11">
        <f>INTERCEPT(_xlfn.ANCHORARRAY(D4),_xlfn.ANCHORARRAY(C4))</f>
        <v>-2.3528747148320228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Question 1</vt:lpstr>
      <vt:lpstr>Question 2</vt:lpstr>
      <vt:lpstr>Question 3</vt:lpstr>
      <vt:lpstr>Question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Fafa Amudzi</dc:creator>
  <cp:lastModifiedBy>Fafa Amudzi</cp:lastModifiedBy>
  <dcterms:created xsi:type="dcterms:W3CDTF">2025-09-02T19:35:37Z</dcterms:created>
  <dcterms:modified xsi:type="dcterms:W3CDTF">2025-09-03T16:00:42Z</dcterms:modified>
</cp:coreProperties>
</file>